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635" windowHeight="12765" tabRatio="2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13" i="1"/>
  <c r="B16" s="1"/>
  <c r="B6"/>
  <c r="B8" s="1"/>
  <c r="C68"/>
  <c r="C67"/>
  <c r="C66"/>
  <c r="B65"/>
  <c r="B60"/>
  <c r="C23"/>
  <c r="C22"/>
  <c r="B3"/>
  <c r="B14" l="1"/>
  <c r="C25"/>
  <c r="B71"/>
  <c r="B73" s="1"/>
  <c r="D54"/>
  <c r="B72"/>
  <c r="D8"/>
  <c r="B45"/>
  <c r="D59"/>
  <c r="E59" s="1"/>
  <c r="B17"/>
  <c r="D58"/>
  <c r="C38" l="1"/>
  <c r="C42"/>
  <c r="C39"/>
  <c r="C35"/>
  <c r="C44"/>
  <c r="C40"/>
  <c r="C37"/>
  <c r="C41"/>
  <c r="C43"/>
  <c r="C36"/>
  <c r="C18"/>
  <c r="C19"/>
  <c r="D17"/>
  <c r="E58"/>
  <c r="E60" s="1"/>
  <c r="F60" s="1"/>
  <c r="D60"/>
  <c r="C45" l="1"/>
  <c r="D22"/>
  <c r="C17"/>
  <c r="D23"/>
  <c r="E23" s="1"/>
  <c r="D25" l="1"/>
  <c r="B27" s="1"/>
  <c r="E22"/>
  <c r="E25" s="1"/>
  <c r="C27" s="1"/>
  <c r="C28" s="1"/>
  <c r="C30" l="1"/>
  <c r="B28"/>
  <c r="C29"/>
</calcChain>
</file>

<file path=xl/sharedStrings.xml><?xml version="1.0" encoding="utf-8"?>
<sst xmlns="http://schemas.openxmlformats.org/spreadsheetml/2006/main" count="93" uniqueCount="83">
  <si>
    <t>plocha GS 1.PP (jednotka č. 88)</t>
  </si>
  <si>
    <r>
      <t>m</t>
    </r>
    <r>
      <rPr>
        <vertAlign val="superscript"/>
        <sz val="11"/>
        <color rgb="FF000000"/>
        <rFont val="Calibri"/>
        <family val="2"/>
      </rPr>
      <t>2</t>
    </r>
  </si>
  <si>
    <t>plocha GS 2.PP (jednotka č. 87)</t>
  </si>
  <si>
    <t>plocha GS celkem</t>
  </si>
  <si>
    <t>TEPLO</t>
  </si>
  <si>
    <t>náklady - Kč</t>
  </si>
  <si>
    <t>vyprodukované teplo - GJ</t>
  </si>
  <si>
    <t>Kč/GJ</t>
  </si>
  <si>
    <t>Elektřina pro kotelnu</t>
  </si>
  <si>
    <t>Teplo dle faktury</t>
  </si>
  <si>
    <t>Celkem teplo</t>
  </si>
  <si>
    <t>OHŘEV TUV</t>
  </si>
  <si>
    <t>Spotřeba tepla pro ohřev TUV</t>
  </si>
  <si>
    <t>GJ</t>
  </si>
  <si>
    <t>roční</t>
  </si>
  <si>
    <t>Náklady na ohřev TUV</t>
  </si>
  <si>
    <t>ÚT</t>
  </si>
  <si>
    <t>Roční spotřeba tepla na UT - GJ</t>
  </si>
  <si>
    <t>Náklady na ÚT - Kč</t>
  </si>
  <si>
    <t>základní složka 40 %</t>
  </si>
  <si>
    <t>spotřební složka 60 %</t>
  </si>
  <si>
    <t>Rozdělení základní složky tepla na byty a garáže</t>
  </si>
  <si>
    <t>koeficient</t>
  </si>
  <si>
    <r>
      <t>přepočtená vytápěná plocha - m</t>
    </r>
    <r>
      <rPr>
        <vertAlign val="superscript"/>
        <sz val="11"/>
        <color rgb="FF000000"/>
        <rFont val="Calibri"/>
        <family val="2"/>
        <charset val="1"/>
      </rPr>
      <t>2</t>
    </r>
  </si>
  <si>
    <t>základní složka - Kč</t>
  </si>
  <si>
    <t>spotřebované teplo - GJ</t>
  </si>
  <si>
    <t>garáže 87</t>
  </si>
  <si>
    <t>garáže 88</t>
  </si>
  <si>
    <t>byty</t>
  </si>
  <si>
    <t>Celkem</t>
  </si>
  <si>
    <t>spotřeba - GJ</t>
  </si>
  <si>
    <t>Vytápění byty</t>
  </si>
  <si>
    <t>Celkem náklady vytápění</t>
  </si>
  <si>
    <t>základní složka byty 40 %</t>
  </si>
  <si>
    <t>spotřební složka byty 60 %</t>
  </si>
  <si>
    <t>ELEKTŘINA</t>
  </si>
  <si>
    <t>Kč</t>
  </si>
  <si>
    <t>Celkem</t>
  </si>
  <si>
    <t>Rozdělení elektřiny 2012</t>
  </si>
  <si>
    <t>náklady -  Kč</t>
  </si>
  <si>
    <t>podíl - %</t>
  </si>
  <si>
    <t>kotelna</t>
  </si>
  <si>
    <t>výtah A</t>
  </si>
  <si>
    <t>výtah B</t>
  </si>
  <si>
    <t>výtah C</t>
  </si>
  <si>
    <t>světla A</t>
  </si>
  <si>
    <t>světla B</t>
  </si>
  <si>
    <t>světla C</t>
  </si>
  <si>
    <t>provozní fond</t>
  </si>
  <si>
    <t>VODA</t>
  </si>
  <si>
    <t>Náklady na vody dle faktur</t>
  </si>
  <si>
    <r>
      <t xml:space="preserve">      spotřeba -  m</t>
    </r>
    <r>
      <rPr>
        <vertAlign val="superscript"/>
        <sz val="11"/>
        <color rgb="FF000000"/>
        <rFont val="Calibri"/>
        <family val="2"/>
        <charset val="1"/>
      </rPr>
      <t>3</t>
    </r>
  </si>
  <si>
    <r>
      <t>cena - Kč/m</t>
    </r>
    <r>
      <rPr>
        <vertAlign val="superscript"/>
        <sz val="11"/>
        <color rgb="FF000000"/>
        <rFont val="Calibri"/>
        <family val="2"/>
        <charset val="1"/>
      </rPr>
      <t>3</t>
    </r>
  </si>
  <si>
    <t>Celkem fakturovaná spotřeba</t>
  </si>
  <si>
    <t>Rozdělení nákladů na SV a TV dle spotřeby vodoměrů SV a TV</t>
  </si>
  <si>
    <r>
      <t>spotřeba - m</t>
    </r>
    <r>
      <rPr>
        <vertAlign val="superscript"/>
        <sz val="11"/>
        <color rgb="FF000000"/>
        <rFont val="Calibri"/>
        <family val="2"/>
        <charset val="1"/>
      </rPr>
      <t>3</t>
    </r>
  </si>
  <si>
    <r>
      <t>přepočtená spotřeba - m</t>
    </r>
    <r>
      <rPr>
        <vertAlign val="superscript"/>
        <sz val="11"/>
        <color rgb="FF000000"/>
        <rFont val="Calibri"/>
        <family val="2"/>
        <charset val="1"/>
      </rPr>
      <t>3</t>
    </r>
  </si>
  <si>
    <t>ztráty - %</t>
  </si>
  <si>
    <t>dle vodoměrů SV</t>
  </si>
  <si>
    <t>náklady SV</t>
  </si>
  <si>
    <t>dle vodoměrů TV</t>
  </si>
  <si>
    <t>náklady SV pro TV</t>
  </si>
  <si>
    <t>celkem naměřená</t>
  </si>
  <si>
    <t>náklady voda</t>
  </si>
  <si>
    <t>ÚKLID</t>
  </si>
  <si>
    <t>Rozdění nákladů úklid</t>
  </si>
  <si>
    <t>Garáže 15 %</t>
  </si>
  <si>
    <t>Uklid pozemku a zeleně  10%</t>
  </si>
  <si>
    <t>Uklid  domu 75 %</t>
  </si>
  <si>
    <t>Rozdělení úklid garáže</t>
  </si>
  <si>
    <t>náklady na úklid - Kč</t>
  </si>
  <si>
    <t>garáž 87 2.PP</t>
  </si>
  <si>
    <t>garáž 88 1.PP</t>
  </si>
  <si>
    <t>přepočtový koef MW na GJ</t>
  </si>
  <si>
    <t>počet dnů mezi odečty</t>
  </si>
  <si>
    <t>MW - odečet kalorimetru koncový</t>
  </si>
  <si>
    <t>MW - odečet kalorimetru počáteční</t>
  </si>
  <si>
    <t>faktura 7.1.2013</t>
  </si>
  <si>
    <t>faktura 5.4.2013</t>
  </si>
  <si>
    <t>faktura 12.7.2013</t>
  </si>
  <si>
    <t>faktura 02.10.2013</t>
  </si>
  <si>
    <t>Faktura 7.1.2014</t>
  </si>
  <si>
    <t>extrapolace na celý rok</t>
  </si>
</sst>
</file>

<file path=xl/styles.xml><?xml version="1.0" encoding="utf-8"?>
<styleSheet xmlns="http://schemas.openxmlformats.org/spreadsheetml/2006/main">
  <numFmts count="4">
    <numFmt numFmtId="164" formatCode="#,##0.00&quot; Kč&quot;"/>
    <numFmt numFmtId="165" formatCode="0.000"/>
    <numFmt numFmtId="166" formatCode="0.0000"/>
    <numFmt numFmtId="168" formatCode="#,##0.0000&quot; Kč&quot;"/>
  </numFmts>
  <fonts count="12"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</font>
    <font>
      <b/>
      <sz val="2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1"/>
    </font>
    <font>
      <sz val="11"/>
      <color rgb="FFBFBFBF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color rgb="FFBFBFBF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Border="1"/>
    <xf numFmtId="0" fontId="0" fillId="0" borderId="1" xfId="0" applyFont="1" applyBorder="1"/>
    <xf numFmtId="2" fontId="0" fillId="0" borderId="1" xfId="0" applyNumberFormat="1" applyBorder="1"/>
    <xf numFmtId="0" fontId="3" fillId="0" borderId="0" xfId="0" applyFont="1" applyBorder="1"/>
    <xf numFmtId="0" fontId="4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5" xfId="0" applyBorder="1"/>
    <xf numFmtId="0" fontId="0" fillId="0" borderId="3" xfId="0" applyFont="1" applyBorder="1"/>
    <xf numFmtId="164" fontId="0" fillId="0" borderId="3" xfId="0" applyNumberFormat="1" applyBorder="1"/>
    <xf numFmtId="0" fontId="0" fillId="0" borderId="4" xfId="0" applyBorder="1"/>
    <xf numFmtId="0" fontId="0" fillId="0" borderId="6" xfId="0" applyFont="1" applyBorder="1"/>
    <xf numFmtId="164" fontId="0" fillId="0" borderId="6" xfId="0" applyNumberFormat="1" applyBorder="1"/>
    <xf numFmtId="0" fontId="0" fillId="0" borderId="7" xfId="0" applyBorder="1"/>
    <xf numFmtId="0" fontId="5" fillId="0" borderId="8" xfId="0" applyFont="1" applyBorder="1"/>
    <xf numFmtId="164" fontId="5" fillId="0" borderId="8" xfId="0" applyNumberFormat="1" applyFont="1" applyBorder="1"/>
    <xf numFmtId="165" fontId="5" fillId="0" borderId="1" xfId="0" applyNumberFormat="1" applyFont="1" applyBorder="1"/>
    <xf numFmtId="164" fontId="6" fillId="0" borderId="1" xfId="0" applyNumberFormat="1" applyFont="1" applyBorder="1"/>
    <xf numFmtId="0" fontId="0" fillId="0" borderId="9" xfId="0" applyBorder="1"/>
    <xf numFmtId="0" fontId="3" fillId="0" borderId="3" xfId="0" applyFont="1" applyBorder="1"/>
    <xf numFmtId="164" fontId="0" fillId="0" borderId="7" xfId="0" applyNumberFormat="1" applyBorder="1"/>
    <xf numFmtId="0" fontId="0" fillId="0" borderId="12" xfId="0" applyFont="1" applyBorder="1" applyAlignment="1">
      <alignment horizontal="center"/>
    </xf>
    <xf numFmtId="0" fontId="5" fillId="0" borderId="3" xfId="0" applyFont="1" applyBorder="1"/>
    <xf numFmtId="165" fontId="5" fillId="0" borderId="10" xfId="0" applyNumberFormat="1" applyFont="1" applyBorder="1"/>
    <xf numFmtId="0" fontId="3" fillId="0" borderId="8" xfId="0" applyFont="1" applyBorder="1"/>
    <xf numFmtId="164" fontId="3" fillId="0" borderId="2" xfId="0" applyNumberFormat="1" applyFont="1" applyBorder="1"/>
    <xf numFmtId="0" fontId="5" fillId="0" borderId="13" xfId="0" applyFont="1" applyBorder="1" applyAlignment="1">
      <alignment horizontal="left"/>
    </xf>
    <xf numFmtId="165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3" xfId="0" applyFont="1" applyBorder="1"/>
    <xf numFmtId="164" fontId="5" fillId="0" borderId="13" xfId="0" applyNumberFormat="1" applyFont="1" applyBorder="1"/>
    <xf numFmtId="164" fontId="9" fillId="0" borderId="14" xfId="0" applyNumberFormat="1" applyFont="1" applyBorder="1"/>
    <xf numFmtId="0" fontId="0" fillId="0" borderId="15" xfId="0" applyBorder="1"/>
    <xf numFmtId="0" fontId="5" fillId="0" borderId="6" xfId="0" applyFont="1" applyBorder="1"/>
    <xf numFmtId="164" fontId="5" fillId="0" borderId="0" xfId="0" applyNumberFormat="1" applyFont="1" applyBorder="1"/>
    <xf numFmtId="164" fontId="5" fillId="0" borderId="1" xfId="0" applyNumberFormat="1" applyFont="1" applyBorder="1"/>
    <xf numFmtId="0" fontId="10" fillId="0" borderId="4" xfId="0" applyFont="1" applyBorder="1"/>
    <xf numFmtId="0" fontId="0" fillId="0" borderId="3" xfId="0" applyBorder="1"/>
    <xf numFmtId="0" fontId="0" fillId="0" borderId="3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2" fontId="0" fillId="0" borderId="4" xfId="0" applyNumberFormat="1" applyBorder="1"/>
    <xf numFmtId="164" fontId="3" fillId="0" borderId="4" xfId="0" applyNumberFormat="1" applyFont="1" applyBorder="1"/>
    <xf numFmtId="165" fontId="5" fillId="0" borderId="5" xfId="0" applyNumberFormat="1" applyFont="1" applyBorder="1"/>
    <xf numFmtId="0" fontId="0" fillId="0" borderId="6" xfId="0" applyBorder="1"/>
    <xf numFmtId="164" fontId="3" fillId="0" borderId="0" xfId="0" applyNumberFormat="1" applyFont="1" applyBorder="1"/>
    <xf numFmtId="165" fontId="5" fillId="0" borderId="7" xfId="0" applyNumberFormat="1" applyFont="1" applyBorder="1"/>
    <xf numFmtId="165" fontId="0" fillId="0" borderId="7" xfId="0" applyNumberFormat="1" applyBorder="1"/>
    <xf numFmtId="0" fontId="0" fillId="0" borderId="8" xfId="0" applyFont="1" applyBorder="1"/>
    <xf numFmtId="0" fontId="0" fillId="0" borderId="8" xfId="0" applyBorder="1"/>
    <xf numFmtId="2" fontId="5" fillId="0" borderId="1" xfId="0" applyNumberFormat="1" applyFont="1" applyBorder="1"/>
    <xf numFmtId="165" fontId="5" fillId="0" borderId="9" xfId="0" applyNumberFormat="1" applyFont="1" applyBorder="1"/>
    <xf numFmtId="0" fontId="0" fillId="0" borderId="13" xfId="0" applyFont="1" applyBorder="1" applyAlignment="1">
      <alignment horizontal="center"/>
    </xf>
    <xf numFmtId="2" fontId="0" fillId="0" borderId="5" xfId="0" applyNumberFormat="1" applyBorder="1"/>
    <xf numFmtId="164" fontId="5" fillId="0" borderId="3" xfId="0" applyNumberFormat="1" applyFont="1" applyBorder="1"/>
    <xf numFmtId="165" fontId="5" fillId="0" borderId="4" xfId="0" applyNumberFormat="1" applyFont="1" applyBorder="1"/>
    <xf numFmtId="0" fontId="11" fillId="0" borderId="8" xfId="0" applyFont="1" applyBorder="1"/>
    <xf numFmtId="164" fontId="11" fillId="0" borderId="8" xfId="0" applyNumberFormat="1" applyFont="1" applyBorder="1"/>
    <xf numFmtId="165" fontId="9" fillId="0" borderId="1" xfId="0" applyNumberFormat="1" applyFont="1" applyBorder="1"/>
    <xf numFmtId="0" fontId="3" fillId="0" borderId="6" xfId="0" applyFont="1" applyBorder="1"/>
    <xf numFmtId="164" fontId="3" fillId="0" borderId="1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2" fontId="9" fillId="0" borderId="0" xfId="0" applyNumberFormat="1" applyFont="1" applyBorder="1"/>
    <xf numFmtId="164" fontId="0" fillId="0" borderId="5" xfId="0" applyNumberFormat="1" applyFont="1" applyBorder="1"/>
    <xf numFmtId="164" fontId="0" fillId="0" borderId="7" xfId="0" applyNumberFormat="1" applyFont="1" applyBorder="1"/>
    <xf numFmtId="164" fontId="0" fillId="0" borderId="0" xfId="0" applyNumberFormat="1"/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3" xfId="0" applyNumberFormat="1" applyFont="1" applyBorder="1"/>
    <xf numFmtId="164" fontId="3" fillId="0" borderId="6" xfId="0" applyNumberFormat="1" applyFont="1" applyBorder="1"/>
    <xf numFmtId="164" fontId="9" fillId="0" borderId="8" xfId="0" applyNumberFormat="1" applyFont="1" applyBorder="1"/>
    <xf numFmtId="166" fontId="9" fillId="0" borderId="1" xfId="0" applyNumberFormat="1" applyFont="1" applyBorder="1"/>
    <xf numFmtId="164" fontId="0" fillId="0" borderId="1" xfId="0" applyNumberFormat="1" applyBorder="1"/>
    <xf numFmtId="164" fontId="9" fillId="0" borderId="0" xfId="0" applyNumberFormat="1" applyFont="1" applyBorder="1"/>
    <xf numFmtId="166" fontId="9" fillId="0" borderId="0" xfId="0" applyNumberFormat="1" applyFont="1" applyBorder="1"/>
    <xf numFmtId="164" fontId="0" fillId="0" borderId="0" xfId="0" applyNumberFormat="1" applyBorder="1"/>
    <xf numFmtId="164" fontId="0" fillId="0" borderId="3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/>
    <xf numFmtId="168" fontId="0" fillId="0" borderId="1" xfId="0" applyNumberFormat="1" applyBorder="1"/>
    <xf numFmtId="168" fontId="0" fillId="0" borderId="0" xfId="0" applyNumberFormat="1"/>
    <xf numFmtId="168" fontId="0" fillId="0" borderId="0" xfId="0" applyNumberFormat="1" applyBorder="1"/>
    <xf numFmtId="0" fontId="3" fillId="0" borderId="10" xfId="0" applyFont="1" applyBorder="1"/>
    <xf numFmtId="0" fontId="0" fillId="0" borderId="5" xfId="0" applyFont="1" applyBorder="1" applyAlignment="1">
      <alignment horizontal="center"/>
    </xf>
    <xf numFmtId="0" fontId="0" fillId="0" borderId="10" xfId="0" applyFont="1" applyBorder="1"/>
    <xf numFmtId="2" fontId="0" fillId="0" borderId="0" xfId="0" applyNumberFormat="1"/>
    <xf numFmtId="0" fontId="0" fillId="0" borderId="11" xfId="0" applyFont="1" applyBorder="1"/>
    <xf numFmtId="0" fontId="0" fillId="0" borderId="12" xfId="0" applyFont="1" applyBorder="1"/>
    <xf numFmtId="0" fontId="9" fillId="0" borderId="1" xfId="0" applyFont="1" applyBorder="1"/>
    <xf numFmtId="164" fontId="9" fillId="0" borderId="1" xfId="0" applyNumberFormat="1" applyFont="1" applyBorder="1"/>
    <xf numFmtId="2" fontId="9" fillId="0" borderId="1" xfId="0" applyNumberFormat="1" applyFont="1" applyBorder="1"/>
    <xf numFmtId="10" fontId="0" fillId="0" borderId="9" xfId="0" applyNumberFormat="1" applyBorder="1"/>
    <xf numFmtId="0" fontId="0" fillId="0" borderId="4" xfId="0" applyFont="1" applyBorder="1"/>
    <xf numFmtId="0" fontId="0" fillId="0" borderId="5" xfId="0" applyFont="1" applyBorder="1"/>
    <xf numFmtId="9" fontId="9" fillId="0" borderId="3" xfId="0" applyNumberFormat="1" applyFont="1" applyBorder="1"/>
    <xf numFmtId="9" fontId="0" fillId="0" borderId="6" xfId="0" applyNumberFormat="1" applyFont="1" applyBorder="1"/>
    <xf numFmtId="9" fontId="0" fillId="0" borderId="8" xfId="0" applyNumberFormat="1" applyFont="1" applyBorder="1"/>
    <xf numFmtId="164" fontId="3" fillId="0" borderId="9" xfId="0" applyNumberFormat="1" applyFont="1" applyBorder="1"/>
    <xf numFmtId="164" fontId="3" fillId="0" borderId="3" xfId="0" applyNumberFormat="1" applyFont="1" applyBorder="1"/>
    <xf numFmtId="2" fontId="0" fillId="0" borderId="7" xfId="0" applyNumberFormat="1" applyBorder="1"/>
    <xf numFmtId="0" fontId="9" fillId="0" borderId="8" xfId="0" applyFont="1" applyBorder="1"/>
    <xf numFmtId="2" fontId="9" fillId="0" borderId="9" xfId="0" applyNumberFormat="1" applyFont="1" applyBorder="1"/>
    <xf numFmtId="2" fontId="9" fillId="0" borderId="4" xfId="0" applyNumberFormat="1" applyFont="1" applyBorder="1"/>
    <xf numFmtId="10" fontId="0" fillId="0" borderId="4" xfId="0" applyNumberFormat="1" applyBorder="1"/>
    <xf numFmtId="10" fontId="0" fillId="0" borderId="0" xfId="0" applyNumberFormat="1" applyBorder="1"/>
    <xf numFmtId="165" fontId="5" fillId="0" borderId="12" xfId="0" applyNumberFormat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tabSelected="1" zoomScaleNormal="100" workbookViewId="0">
      <selection activeCell="B13" sqref="B13"/>
    </sheetView>
  </sheetViews>
  <sheetFormatPr defaultRowHeight="15"/>
  <cols>
    <col min="1" max="1" width="26"/>
    <col min="2" max="2" width="16.42578125"/>
    <col min="3" max="3" width="24.28515625"/>
    <col min="4" max="4" width="18.85546875"/>
    <col min="5" max="5" width="19.85546875"/>
    <col min="6" max="6" width="11.140625"/>
    <col min="7" max="7" width="8.42578125"/>
    <col min="8" max="9" width="8.7109375"/>
    <col min="10" max="10" width="12.140625"/>
    <col min="11" max="12" width="8.7109375"/>
    <col min="13" max="13" width="16.28515625"/>
    <col min="14" max="1025" width="8.7109375"/>
  </cols>
  <sheetData>
    <row r="1" spans="1:10" ht="17.25">
      <c r="A1" s="5" t="s">
        <v>0</v>
      </c>
      <c r="B1" s="6">
        <v>466.35</v>
      </c>
      <c r="C1" t="s">
        <v>1</v>
      </c>
    </row>
    <row r="2" spans="1:10" ht="17.25">
      <c r="A2" s="5" t="s">
        <v>2</v>
      </c>
      <c r="B2" s="6">
        <v>738.45</v>
      </c>
      <c r="C2" t="s">
        <v>1</v>
      </c>
    </row>
    <row r="3" spans="1:10" ht="17.25">
      <c r="A3" s="7" t="s">
        <v>3</v>
      </c>
      <c r="B3" s="8">
        <f>SUM(B1:B2)</f>
        <v>1204.8000000000002</v>
      </c>
      <c r="C3" t="s">
        <v>1</v>
      </c>
    </row>
    <row r="4" spans="1:10" ht="36" customHeight="1">
      <c r="A4" s="4" t="s">
        <v>4</v>
      </c>
      <c r="B4" s="4"/>
      <c r="C4" s="4"/>
      <c r="D4" s="4"/>
      <c r="E4" s="4"/>
      <c r="G4" s="9"/>
      <c r="H4" s="9"/>
      <c r="I4" s="9"/>
      <c r="J4" s="9"/>
    </row>
    <row r="5" spans="1:10" ht="16.5" customHeight="1">
      <c r="A5" s="10"/>
      <c r="B5" s="11" t="s">
        <v>5</v>
      </c>
      <c r="C5" s="12" t="s">
        <v>6</v>
      </c>
      <c r="D5" s="13" t="s">
        <v>7</v>
      </c>
      <c r="E5" s="14"/>
      <c r="G5" s="9"/>
      <c r="H5" s="9"/>
      <c r="I5" s="9"/>
      <c r="J5" s="9"/>
    </row>
    <row r="6" spans="1:10">
      <c r="A6" s="15" t="s">
        <v>8</v>
      </c>
      <c r="B6" s="16">
        <f>B35</f>
        <v>56700.41</v>
      </c>
      <c r="C6" s="17"/>
      <c r="D6" s="17"/>
      <c r="E6" s="14"/>
      <c r="G6" s="9"/>
      <c r="H6" s="9"/>
      <c r="I6" s="9"/>
      <c r="J6" s="9"/>
    </row>
    <row r="7" spans="1:10">
      <c r="A7" s="18" t="s">
        <v>9</v>
      </c>
      <c r="B7" s="19">
        <v>850457.76</v>
      </c>
      <c r="C7" s="5"/>
      <c r="D7" s="5"/>
      <c r="E7" s="20"/>
      <c r="G7" s="9"/>
      <c r="H7" s="9"/>
      <c r="I7" s="9"/>
      <c r="J7" s="9"/>
    </row>
    <row r="8" spans="1:10">
      <c r="A8" s="21" t="s">
        <v>10</v>
      </c>
      <c r="B8" s="22">
        <f>(B6+B7)</f>
        <v>907158.17</v>
      </c>
      <c r="C8" s="23">
        <v>2020</v>
      </c>
      <c r="D8" s="24">
        <f>B8/C8</f>
        <v>449.08820297029706</v>
      </c>
      <c r="E8" s="25"/>
      <c r="G8" s="9"/>
      <c r="H8" s="9"/>
      <c r="I8" s="9"/>
      <c r="J8" s="9"/>
    </row>
    <row r="9" spans="1:10" ht="24" customHeight="1" thickTop="1" thickBot="1">
      <c r="A9" s="3" t="s">
        <v>11</v>
      </c>
      <c r="B9" s="3"/>
      <c r="C9" s="3"/>
      <c r="D9" s="3"/>
      <c r="E9" s="3"/>
    </row>
    <row r="10" spans="1:10" ht="16.5" thickTop="1" thickBot="1">
      <c r="A10" s="2" t="s">
        <v>12</v>
      </c>
      <c r="B10" s="2"/>
      <c r="C10" s="5">
        <v>1920.57</v>
      </c>
      <c r="D10" s="116" t="s">
        <v>75</v>
      </c>
      <c r="E10" s="27"/>
    </row>
    <row r="11" spans="1:10" ht="16.5" thickTop="1" thickBot="1">
      <c r="A11" s="18"/>
      <c r="B11" s="28" t="s">
        <v>13</v>
      </c>
      <c r="C11" s="5">
        <v>1736.44</v>
      </c>
      <c r="D11" s="116" t="s">
        <v>76</v>
      </c>
      <c r="E11" s="27"/>
    </row>
    <row r="12" spans="1:10" ht="15.75" thickTop="1">
      <c r="A12" s="29"/>
      <c r="B12" s="30"/>
      <c r="C12" s="117">
        <v>313</v>
      </c>
      <c r="D12" s="116" t="s">
        <v>74</v>
      </c>
      <c r="E12" s="20"/>
    </row>
    <row r="13" spans="1:10" ht="19.5" customHeight="1" thickBot="1">
      <c r="A13" s="21" t="s">
        <v>14</v>
      </c>
      <c r="B13" s="114">
        <f>(C10- C11)/C12*C13*C14</f>
        <v>772.99303514376959</v>
      </c>
      <c r="C13" s="5">
        <v>365</v>
      </c>
      <c r="D13" s="116" t="s">
        <v>82</v>
      </c>
      <c r="E13" s="20"/>
    </row>
    <row r="14" spans="1:10">
      <c r="A14" s="31" t="s">
        <v>15</v>
      </c>
      <c r="B14" s="32">
        <f>(ROUND(B13,2)/C8)*B8</f>
        <v>347140.69001400995</v>
      </c>
      <c r="C14" s="7">
        <v>3.6</v>
      </c>
      <c r="D14" s="115" t="s">
        <v>73</v>
      </c>
      <c r="E14" s="25"/>
    </row>
    <row r="15" spans="1:10" ht="24" customHeight="1">
      <c r="A15" s="3" t="s">
        <v>16</v>
      </c>
      <c r="B15" s="3"/>
      <c r="C15" s="3"/>
      <c r="D15" s="3"/>
      <c r="E15" s="3"/>
    </row>
    <row r="16" spans="1:10">
      <c r="A16" s="33" t="s">
        <v>17</v>
      </c>
      <c r="B16" s="34">
        <f>C8-B13</f>
        <v>1247.0069648562303</v>
      </c>
      <c r="C16" s="35"/>
      <c r="D16" s="35"/>
      <c r="E16" s="36"/>
    </row>
    <row r="17" spans="1:6">
      <c r="A17" s="37" t="s">
        <v>18</v>
      </c>
      <c r="B17" s="38">
        <f>(B16/C8)*B8</f>
        <v>560016.11693872884</v>
      </c>
      <c r="C17" s="39">
        <f>SUM(C18:C19)</f>
        <v>560016.11693872884</v>
      </c>
      <c r="D17" s="39">
        <f>B17+B14</f>
        <v>907156.80695273879</v>
      </c>
      <c r="E17" s="40"/>
    </row>
    <row r="18" spans="1:6">
      <c r="A18" s="41" t="s">
        <v>19</v>
      </c>
      <c r="B18" s="41">
        <v>0.4</v>
      </c>
      <c r="C18" s="42">
        <f>B17*B18</f>
        <v>224006.44677549155</v>
      </c>
      <c r="D18" s="5"/>
      <c r="E18" s="20"/>
    </row>
    <row r="19" spans="1:6">
      <c r="A19" s="21" t="s">
        <v>20</v>
      </c>
      <c r="B19" s="21">
        <v>0.6</v>
      </c>
      <c r="C19" s="43">
        <f>B17*B19</f>
        <v>336009.67016323732</v>
      </c>
      <c r="D19" s="7"/>
      <c r="E19" s="25"/>
    </row>
    <row r="20" spans="1:6">
      <c r="A20" s="1" t="s">
        <v>21</v>
      </c>
      <c r="B20" s="1"/>
      <c r="C20" s="44"/>
      <c r="D20" s="17"/>
      <c r="E20" s="14"/>
    </row>
    <row r="21" spans="1:6" ht="32.25">
      <c r="A21" s="45"/>
      <c r="B21" s="46" t="s">
        <v>22</v>
      </c>
      <c r="C21" s="12" t="s">
        <v>23</v>
      </c>
      <c r="D21" s="12" t="s">
        <v>24</v>
      </c>
      <c r="E21" s="47" t="s">
        <v>25</v>
      </c>
    </row>
    <row r="22" spans="1:6">
      <c r="A22" s="15" t="s">
        <v>26</v>
      </c>
      <c r="B22" s="45">
        <v>0.1</v>
      </c>
      <c r="C22" s="48">
        <f>(B2*B22)</f>
        <v>73.845000000000013</v>
      </c>
      <c r="D22" s="49">
        <f>(C18/C25*C22)</f>
        <v>3607.845699646271</v>
      </c>
      <c r="E22" s="50">
        <f>(D22/B17)*B16</f>
        <v>8.0337129227259982</v>
      </c>
    </row>
    <row r="23" spans="1:6">
      <c r="A23" s="18" t="s">
        <v>27</v>
      </c>
      <c r="B23" s="51">
        <v>0.1</v>
      </c>
      <c r="C23" s="6">
        <f>(B1*B23)</f>
        <v>46.635000000000005</v>
      </c>
      <c r="D23" s="52">
        <f>(C18/C25*C23)</f>
        <v>2278.4465326427494</v>
      </c>
      <c r="E23" s="53">
        <f>(D23/B17)*B16</f>
        <v>5.0734945108176159</v>
      </c>
    </row>
    <row r="24" spans="1:6">
      <c r="A24" s="18" t="s">
        <v>28</v>
      </c>
      <c r="B24" s="51"/>
      <c r="C24" s="6">
        <v>4464.46</v>
      </c>
      <c r="D24" s="5"/>
      <c r="E24" s="54"/>
    </row>
    <row r="25" spans="1:6">
      <c r="A25" s="55" t="s">
        <v>29</v>
      </c>
      <c r="B25" s="56"/>
      <c r="C25" s="57">
        <f>SUM(C22:C24)</f>
        <v>4584.9400000000005</v>
      </c>
      <c r="D25" s="43">
        <f>SUM(D22:D23)</f>
        <v>5886.2922322890208</v>
      </c>
      <c r="E25" s="58">
        <f>SUM(E22:E23)</f>
        <v>13.107207433543614</v>
      </c>
    </row>
    <row r="26" spans="1:6">
      <c r="A26" s="45"/>
      <c r="B26" s="59" t="s">
        <v>5</v>
      </c>
      <c r="C26" s="13" t="s">
        <v>30</v>
      </c>
      <c r="D26" s="17"/>
      <c r="E26" s="60"/>
    </row>
    <row r="27" spans="1:6">
      <c r="A27" s="29" t="s">
        <v>31</v>
      </c>
      <c r="B27" s="61">
        <f>(B17-D25)</f>
        <v>554129.82470643986</v>
      </c>
      <c r="C27" s="62">
        <f>(B16-E25)</f>
        <v>1233.8997574226867</v>
      </c>
      <c r="D27" s="17"/>
      <c r="E27" s="14"/>
    </row>
    <row r="28" spans="1:6">
      <c r="A28" s="63" t="s">
        <v>32</v>
      </c>
      <c r="B28" s="64">
        <f>B27+D25</f>
        <v>560016.11693872884</v>
      </c>
      <c r="C28" s="65">
        <f>C27+E25</f>
        <v>1247.0069648562303</v>
      </c>
      <c r="D28" s="7"/>
      <c r="E28" s="25"/>
    </row>
    <row r="29" spans="1:6">
      <c r="A29" s="66" t="s">
        <v>33</v>
      </c>
      <c r="B29" s="45">
        <v>0.4</v>
      </c>
      <c r="C29" s="52">
        <f>B27*B29</f>
        <v>221651.92988257596</v>
      </c>
      <c r="D29" s="5"/>
      <c r="E29" s="20"/>
    </row>
    <row r="30" spans="1:6">
      <c r="A30" s="31" t="s">
        <v>34</v>
      </c>
      <c r="B30" s="56">
        <v>0.6</v>
      </c>
      <c r="C30" s="67">
        <f>B27*B30</f>
        <v>332477.89482386393</v>
      </c>
      <c r="D30" s="7"/>
      <c r="E30" s="25"/>
    </row>
    <row r="31" spans="1:6">
      <c r="A31" s="68"/>
      <c r="B31" s="69"/>
      <c r="C31" s="70"/>
      <c r="D31" s="5"/>
      <c r="E31" s="5"/>
      <c r="F31" s="5"/>
    </row>
    <row r="32" spans="1:6" ht="30" thickTop="1" thickBot="1">
      <c r="A32" s="4" t="s">
        <v>35</v>
      </c>
      <c r="B32" s="4"/>
      <c r="C32" s="4"/>
      <c r="D32" s="4"/>
      <c r="E32" s="4"/>
    </row>
    <row r="33" spans="1:11" ht="16.5" thickTop="1" thickBot="1">
      <c r="A33" s="26" t="s">
        <v>38</v>
      </c>
      <c r="B33" s="74"/>
      <c r="C33" s="74"/>
      <c r="D33" s="49"/>
      <c r="E33" s="14"/>
    </row>
    <row r="34" spans="1:11" ht="16.5" thickTop="1" thickBot="1">
      <c r="A34" s="26"/>
      <c r="B34" s="75" t="s">
        <v>39</v>
      </c>
      <c r="C34" s="76" t="s">
        <v>40</v>
      </c>
      <c r="D34" s="49"/>
      <c r="E34" s="14"/>
    </row>
    <row r="35" spans="1:11" ht="15.75" thickTop="1">
      <c r="A35" s="26" t="s">
        <v>41</v>
      </c>
      <c r="B35" s="77">
        <v>56700.41</v>
      </c>
      <c r="C35" s="112">
        <f>B35/B$45</f>
        <v>0.27613970970864643</v>
      </c>
      <c r="D35" s="49"/>
      <c r="E35" s="14"/>
    </row>
    <row r="36" spans="1:11">
      <c r="A36" s="66" t="s">
        <v>42</v>
      </c>
      <c r="B36" s="78">
        <v>14303.94</v>
      </c>
      <c r="C36" s="113">
        <f t="shared" ref="C36:C44" si="0">B36/B$45</f>
        <v>6.9662385850294481E-2</v>
      </c>
      <c r="D36" s="52"/>
      <c r="E36" s="20"/>
    </row>
    <row r="37" spans="1:11">
      <c r="A37" s="66" t="s">
        <v>43</v>
      </c>
      <c r="B37" s="78">
        <v>19039.349999999999</v>
      </c>
      <c r="C37" s="113">
        <f t="shared" si="0"/>
        <v>9.2724560228776412E-2</v>
      </c>
      <c r="D37" s="52"/>
      <c r="E37" s="20"/>
    </row>
    <row r="38" spans="1:11">
      <c r="A38" s="66" t="s">
        <v>44</v>
      </c>
      <c r="B38" s="78">
        <v>17643.32</v>
      </c>
      <c r="C38" s="113">
        <f t="shared" si="0"/>
        <v>8.5925679604375971E-2</v>
      </c>
      <c r="D38" s="52"/>
      <c r="E38" s="20"/>
    </row>
    <row r="39" spans="1:11">
      <c r="A39" s="66" t="s">
        <v>27</v>
      </c>
      <c r="B39" s="78">
        <v>24426.69</v>
      </c>
      <c r="C39" s="113">
        <f t="shared" si="0"/>
        <v>0.11896173388769316</v>
      </c>
      <c r="D39" s="52"/>
      <c r="E39" s="20"/>
    </row>
    <row r="40" spans="1:11">
      <c r="A40" s="66" t="s">
        <v>26</v>
      </c>
      <c r="B40" s="78">
        <v>36017.449999999997</v>
      </c>
      <c r="C40" s="113">
        <f t="shared" si="0"/>
        <v>0.17541051621047687</v>
      </c>
      <c r="D40" s="52"/>
      <c r="E40" s="20"/>
    </row>
    <row r="41" spans="1:11">
      <c r="A41" s="66" t="s">
        <v>45</v>
      </c>
      <c r="B41" s="78">
        <v>5672.69</v>
      </c>
      <c r="C41" s="113">
        <f t="shared" si="0"/>
        <v>2.7626872007929772E-2</v>
      </c>
      <c r="D41" s="52"/>
      <c r="E41" s="20"/>
    </row>
    <row r="42" spans="1:11">
      <c r="A42" s="66" t="s">
        <v>46</v>
      </c>
      <c r="B42" s="78">
        <v>7229.66</v>
      </c>
      <c r="C42" s="113">
        <f t="shared" si="0"/>
        <v>3.520955516357311E-2</v>
      </c>
      <c r="D42" s="52"/>
      <c r="E42" s="20"/>
    </row>
    <row r="43" spans="1:11">
      <c r="A43" s="66" t="s">
        <v>47</v>
      </c>
      <c r="B43" s="78">
        <v>6333.25</v>
      </c>
      <c r="C43" s="113">
        <f t="shared" si="0"/>
        <v>3.0843900714514847E-2</v>
      </c>
      <c r="D43" s="52"/>
      <c r="E43" s="20"/>
    </row>
    <row r="44" spans="1:11">
      <c r="A44" s="66" t="s">
        <v>48</v>
      </c>
      <c r="B44" s="19">
        <v>17965.57</v>
      </c>
      <c r="C44" s="113">
        <f t="shared" si="0"/>
        <v>8.7495086623718715E-2</v>
      </c>
      <c r="D44" s="52"/>
      <c r="E44" s="20"/>
    </row>
    <row r="45" spans="1:11" ht="15.75" thickBot="1">
      <c r="A45" s="63" t="s">
        <v>37</v>
      </c>
      <c r="B45" s="79">
        <f>SUM(B35:B44)</f>
        <v>205332.33000000005</v>
      </c>
      <c r="C45" s="80">
        <f>SUM(C35:C44)</f>
        <v>0.99999999999999989</v>
      </c>
      <c r="D45" s="81"/>
      <c r="E45" s="25"/>
    </row>
    <row r="46" spans="1:11">
      <c r="A46" s="68"/>
      <c r="B46" s="82"/>
      <c r="C46" s="83"/>
      <c r="D46" s="84"/>
      <c r="E46" s="5"/>
    </row>
    <row r="47" spans="1:11" ht="28.5">
      <c r="A47" s="4" t="s">
        <v>49</v>
      </c>
      <c r="B47" s="4"/>
      <c r="C47" s="4"/>
      <c r="D47" s="4"/>
      <c r="E47" s="4"/>
      <c r="F47" s="4"/>
    </row>
    <row r="48" spans="1:11" ht="17.25">
      <c r="A48" s="26" t="s">
        <v>50</v>
      </c>
      <c r="B48" s="85" t="s">
        <v>36</v>
      </c>
      <c r="C48" s="13" t="s">
        <v>51</v>
      </c>
      <c r="D48" s="13" t="s">
        <v>52</v>
      </c>
      <c r="E48" s="17"/>
      <c r="F48" s="14"/>
      <c r="J48" s="86"/>
      <c r="K48" s="73"/>
    </row>
    <row r="49" spans="1:14">
      <c r="A49" s="26" t="s">
        <v>77</v>
      </c>
      <c r="B49" s="16">
        <v>4013.5</v>
      </c>
      <c r="C49" s="17">
        <v>54</v>
      </c>
      <c r="D49" s="17"/>
      <c r="E49" s="17"/>
      <c r="F49" s="14"/>
      <c r="J49" s="86"/>
      <c r="K49" s="73"/>
    </row>
    <row r="50" spans="1:14">
      <c r="A50" s="66" t="s">
        <v>78</v>
      </c>
      <c r="B50" s="19">
        <v>118283</v>
      </c>
      <c r="C50" s="5">
        <v>1591</v>
      </c>
      <c r="D50" s="5"/>
      <c r="E50" s="5"/>
      <c r="F50" s="20"/>
      <c r="J50" s="86"/>
      <c r="K50" s="73"/>
    </row>
    <row r="51" spans="1:14">
      <c r="A51" s="66" t="s">
        <v>79</v>
      </c>
      <c r="B51" s="19">
        <v>121925</v>
      </c>
      <c r="C51" s="5">
        <v>1640</v>
      </c>
      <c r="D51" s="5"/>
      <c r="E51" s="5"/>
      <c r="F51" s="20"/>
      <c r="J51" s="86"/>
      <c r="K51" s="73"/>
    </row>
    <row r="52" spans="1:14">
      <c r="A52" s="66" t="s">
        <v>80</v>
      </c>
      <c r="B52" s="19">
        <v>96280</v>
      </c>
      <c r="C52" s="5">
        <v>1295</v>
      </c>
      <c r="D52" s="5"/>
      <c r="E52" s="5"/>
      <c r="F52" s="20"/>
      <c r="J52" s="86"/>
      <c r="K52" s="73"/>
    </row>
    <row r="53" spans="1:14">
      <c r="A53" s="66" t="s">
        <v>81</v>
      </c>
      <c r="B53" s="19">
        <v>134044</v>
      </c>
      <c r="C53" s="5">
        <v>1803</v>
      </c>
      <c r="D53" s="5"/>
      <c r="E53" s="5"/>
      <c r="F53" s="20"/>
      <c r="J53" s="86"/>
      <c r="K53" s="73"/>
    </row>
    <row r="54" spans="1:14">
      <c r="A54" s="31" t="s">
        <v>53</v>
      </c>
      <c r="B54" s="22">
        <v>474545.5</v>
      </c>
      <c r="C54" s="87">
        <v>6383</v>
      </c>
      <c r="D54" s="88">
        <f>(B54/C54)</f>
        <v>74.345213849287163</v>
      </c>
      <c r="E54" s="7"/>
      <c r="F54" s="25"/>
      <c r="J54" s="86"/>
      <c r="K54" s="73"/>
      <c r="M54" s="89"/>
    </row>
    <row r="55" spans="1:14">
      <c r="A55" s="66"/>
      <c r="B55" s="84"/>
      <c r="C55" s="5"/>
      <c r="D55" s="90"/>
      <c r="E55" s="5"/>
      <c r="F55" s="20"/>
      <c r="J55" s="86"/>
      <c r="K55" s="73"/>
      <c r="M55" s="89"/>
    </row>
    <row r="56" spans="1:14">
      <c r="A56" s="26" t="s">
        <v>54</v>
      </c>
      <c r="B56" s="17"/>
      <c r="C56" s="17"/>
      <c r="D56" s="17"/>
      <c r="E56" s="17"/>
      <c r="F56" s="14"/>
      <c r="J56" s="86"/>
    </row>
    <row r="57" spans="1:14" ht="33.6" customHeight="1" thickTop="1" thickBot="1">
      <c r="A57" s="91"/>
      <c r="B57" s="13" t="s">
        <v>55</v>
      </c>
      <c r="C57" s="13"/>
      <c r="D57" s="13" t="s">
        <v>5</v>
      </c>
      <c r="E57" s="12" t="s">
        <v>56</v>
      </c>
      <c r="F57" s="92" t="s">
        <v>57</v>
      </c>
      <c r="J57" s="86"/>
    </row>
    <row r="58" spans="1:14" ht="15.75" thickTop="1">
      <c r="A58" s="93" t="s">
        <v>58</v>
      </c>
      <c r="B58" s="17">
        <v>3790.71</v>
      </c>
      <c r="C58" s="17" t="s">
        <v>59</v>
      </c>
      <c r="D58" s="49">
        <f>(B54/B60*B58)</f>
        <v>285938.42598103033</v>
      </c>
      <c r="E58" s="48">
        <f>(D58/B54*C54)</f>
        <v>3846.090570950344</v>
      </c>
      <c r="F58" s="14"/>
      <c r="M58" s="73"/>
      <c r="N58" s="94"/>
    </row>
    <row r="59" spans="1:14">
      <c r="A59" s="95" t="s">
        <v>60</v>
      </c>
      <c r="B59" s="5">
        <v>2500.38</v>
      </c>
      <c r="C59" s="5" t="s">
        <v>61</v>
      </c>
      <c r="D59" s="52">
        <f>(B54/B60*B59)</f>
        <v>188607.0740189697</v>
      </c>
      <c r="E59" s="6">
        <f>(D59/B54*C54)</f>
        <v>2536.9094290496564</v>
      </c>
      <c r="F59" s="20"/>
      <c r="M59" s="73"/>
      <c r="N59" s="94"/>
    </row>
    <row r="60" spans="1:14" ht="15.75" thickBot="1">
      <c r="A60" s="96" t="s">
        <v>62</v>
      </c>
      <c r="B60" s="87">
        <f>SUM(B58:B59)</f>
        <v>6291.09</v>
      </c>
      <c r="C60" s="97" t="s">
        <v>63</v>
      </c>
      <c r="D60" s="98">
        <f>SUM(D58:D59)</f>
        <v>474545.5</v>
      </c>
      <c r="E60" s="99">
        <f>SUM(E58:E59)</f>
        <v>6383</v>
      </c>
      <c r="F60" s="100">
        <f>1-B60/E60</f>
        <v>1.4399185336048892E-2</v>
      </c>
      <c r="M60" s="73"/>
      <c r="N60" s="94"/>
    </row>
    <row r="61" spans="1:14">
      <c r="A61" s="45"/>
      <c r="B61" s="17"/>
      <c r="C61" s="17"/>
      <c r="D61" s="17"/>
      <c r="E61" s="17"/>
      <c r="F61" s="17"/>
    </row>
    <row r="62" spans="1:14" ht="28.5">
      <c r="A62" s="4" t="s">
        <v>64</v>
      </c>
      <c r="B62" s="4"/>
      <c r="C62" s="4"/>
      <c r="D62" s="5"/>
      <c r="E62" s="5"/>
      <c r="F62" s="5"/>
    </row>
    <row r="63" spans="1:14">
      <c r="A63" s="26" t="s">
        <v>65</v>
      </c>
      <c r="B63" s="101"/>
      <c r="C63" s="102"/>
      <c r="D63" s="5"/>
      <c r="E63" s="5"/>
      <c r="F63" s="5"/>
    </row>
    <row r="64" spans="1:14">
      <c r="A64" s="15"/>
      <c r="B64" s="11" t="s">
        <v>40</v>
      </c>
      <c r="C64" s="92" t="s">
        <v>5</v>
      </c>
      <c r="D64" s="5"/>
      <c r="E64" s="5"/>
      <c r="F64" s="5"/>
    </row>
    <row r="65" spans="1:6">
      <c r="A65" s="15" t="s">
        <v>37</v>
      </c>
      <c r="B65" s="103">
        <f>SUM(B66:B68)</f>
        <v>1</v>
      </c>
      <c r="C65" s="71">
        <v>288978</v>
      </c>
      <c r="D65" s="5"/>
      <c r="E65" s="5"/>
      <c r="F65" s="5"/>
    </row>
    <row r="66" spans="1:6">
      <c r="A66" s="18" t="s">
        <v>66</v>
      </c>
      <c r="B66" s="104">
        <v>0.15</v>
      </c>
      <c r="C66" s="72">
        <f>(C65*B66)</f>
        <v>43346.7</v>
      </c>
      <c r="D66" s="5"/>
      <c r="E66" s="5"/>
      <c r="F66" s="5"/>
    </row>
    <row r="67" spans="1:6">
      <c r="A67" s="18" t="s">
        <v>67</v>
      </c>
      <c r="B67" s="104">
        <v>0.1</v>
      </c>
      <c r="C67" s="72">
        <f>(C65*B67)</f>
        <v>28897.800000000003</v>
      </c>
      <c r="D67" s="5"/>
      <c r="E67" s="5"/>
      <c r="F67" s="5"/>
    </row>
    <row r="68" spans="1:6">
      <c r="A68" s="55" t="s">
        <v>68</v>
      </c>
      <c r="B68" s="105">
        <v>0.75</v>
      </c>
      <c r="C68" s="106">
        <f>C65*B68</f>
        <v>216733.5</v>
      </c>
      <c r="D68" s="5"/>
      <c r="E68" s="5"/>
      <c r="F68" s="5"/>
    </row>
    <row r="69" spans="1:6">
      <c r="A69" s="26" t="s">
        <v>69</v>
      </c>
      <c r="B69" s="17"/>
      <c r="C69" s="14"/>
      <c r="D69" s="5"/>
      <c r="E69" s="5"/>
      <c r="F69" s="5"/>
    </row>
    <row r="70" spans="1:6">
      <c r="A70" s="26"/>
      <c r="B70" s="11" t="s">
        <v>70</v>
      </c>
      <c r="C70" s="92"/>
      <c r="D70" s="5"/>
      <c r="E70" s="5"/>
      <c r="F70" s="5"/>
    </row>
    <row r="71" spans="1:6">
      <c r="A71" s="15" t="s">
        <v>71</v>
      </c>
      <c r="B71" s="107">
        <f>(C66/B3*B2)</f>
        <v>26568.202701693226</v>
      </c>
      <c r="C71" s="60"/>
      <c r="D71" s="5"/>
      <c r="E71" s="5"/>
      <c r="F71" s="5"/>
    </row>
    <row r="72" spans="1:6">
      <c r="A72" s="18" t="s">
        <v>72</v>
      </c>
      <c r="B72" s="78">
        <f>(C66/B3*B1)</f>
        <v>16778.497298306771</v>
      </c>
      <c r="C72" s="108"/>
      <c r="D72" s="5"/>
      <c r="E72" s="5"/>
      <c r="F72" s="5"/>
    </row>
    <row r="73" spans="1:6">
      <c r="A73" s="109" t="s">
        <v>37</v>
      </c>
      <c r="B73" s="79">
        <f>SUM(B71:B72)</f>
        <v>43346.7</v>
      </c>
      <c r="C73" s="110"/>
      <c r="D73" s="5"/>
      <c r="E73" s="5"/>
      <c r="F73" s="5"/>
    </row>
    <row r="74" spans="1:6">
      <c r="C74" s="111"/>
    </row>
  </sheetData>
  <mergeCells count="8">
    <mergeCell ref="A20:B20"/>
    <mergeCell ref="A32:E32"/>
    <mergeCell ref="A47:F47"/>
    <mergeCell ref="A62:C62"/>
    <mergeCell ref="A4:E4"/>
    <mergeCell ref="A9:E9"/>
    <mergeCell ref="A10:B10"/>
    <mergeCell ref="A15:E15"/>
  </mergeCells>
  <pageMargins left="0.7" right="0.7" top="0.78749999999999998" bottom="0.78749999999999998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71093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/>
  <cols>
    <col min="1" max="1025" width="8.71093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mach</cp:lastModifiedBy>
  <cp:revision>0</cp:revision>
  <cp:lastPrinted>2013-06-27T15:31:35Z</cp:lastPrinted>
  <dcterms:created xsi:type="dcterms:W3CDTF">2011-11-21T19:37:29Z</dcterms:created>
  <dcterms:modified xsi:type="dcterms:W3CDTF">2014-08-12T10:34:36Z</dcterms:modified>
</cp:coreProperties>
</file>